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Peukert_s Equation Calculator" sheetId="1" r:id="rId1"/>
  </sheets>
  <definedNames/>
  <calcPr fullCalcOnLoad="1"/>
</workbook>
</file>

<file path=xl/sharedStrings.xml><?xml version="1.0" encoding="utf-8"?>
<sst xmlns="http://schemas.openxmlformats.org/spreadsheetml/2006/main" count="52" uniqueCount="20">
  <si>
    <t>Peukert Equation Calculator</t>
  </si>
  <si>
    <t xml:space="preserve"> </t>
  </si>
  <si>
    <t>User input</t>
  </si>
  <si>
    <t>Peukert's Exponent</t>
  </si>
  <si>
    <t>Peukert Capacity</t>
  </si>
  <si>
    <t>Calculated Figures</t>
  </si>
  <si>
    <t>Batt Capacity</t>
  </si>
  <si>
    <t>At hour rating</t>
  </si>
  <si>
    <t>Peukert</t>
  </si>
  <si>
    <t>Total Amp</t>
  </si>
  <si>
    <t>Headings</t>
  </si>
  <si>
    <t>corrected</t>
  </si>
  <si>
    <t>Hours</t>
  </si>
  <si>
    <t>Time</t>
  </si>
  <si>
    <t>amps</t>
  </si>
  <si>
    <t>Available</t>
  </si>
  <si>
    <t>Discharge Rate</t>
  </si>
  <si>
    <t>Written by Chris Gibson</t>
  </si>
  <si>
    <t>Copyright SmartGauge Electronics</t>
  </si>
  <si>
    <t>www.smartgauge.co.uk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</si>
</sst>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5">
    <font>
      <sz val="10"/>
      <name val="Arial"/>
      <family val="0"/>
    </font>
    <font>
      <b/>
      <sz val="10"/>
      <name val="Arial"/>
      <family val="2"/>
    </font>
    <font>
      <sz val="5.8"/>
      <name val="Arial"/>
      <family val="5"/>
    </font>
    <font>
      <sz val="8"/>
      <name val="Arial"/>
      <family val="5"/>
    </font>
    <font>
      <b/>
      <sz val="8"/>
      <name val="Arial"/>
      <family val="5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/>
      <protection hidden="1"/>
    </xf>
    <xf numFmtId="164" fontId="1" fillId="2" borderId="2" xfId="0" applyFont="1" applyFill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3" borderId="1" xfId="0" applyFont="1" applyFill="1" applyBorder="1" applyAlignment="1" applyProtection="1">
      <alignment/>
      <protection hidden="1"/>
    </xf>
    <xf numFmtId="164" fontId="0" fillId="3" borderId="2" xfId="0" applyFill="1" applyBorder="1" applyAlignment="1" applyProtection="1">
      <alignment/>
      <protection hidden="1"/>
    </xf>
    <xf numFmtId="164" fontId="1" fillId="4" borderId="0" xfId="0" applyFont="1" applyFill="1" applyBorder="1" applyAlignment="1" applyProtection="1">
      <alignment/>
      <protection hidden="1"/>
    </xf>
    <xf numFmtId="164" fontId="1" fillId="4" borderId="3" xfId="0" applyFont="1" applyFill="1" applyBorder="1" applyAlignment="1" applyProtection="1">
      <alignment/>
      <protection hidden="1"/>
    </xf>
    <xf numFmtId="164" fontId="1" fillId="2" borderId="4" xfId="0" applyFont="1" applyFill="1" applyBorder="1" applyAlignment="1" applyProtection="1">
      <alignment/>
      <protection hidden="1"/>
    </xf>
    <xf numFmtId="164" fontId="0" fillId="3" borderId="5" xfId="0" applyFill="1" applyBorder="1" applyAlignment="1" applyProtection="1">
      <alignment/>
      <protection hidden="1" locked="0"/>
    </xf>
    <xf numFmtId="164" fontId="0" fillId="5" borderId="6" xfId="0" applyFont="1" applyFill="1" applyBorder="1" applyAlignment="1" applyProtection="1">
      <alignment/>
      <protection hidden="1"/>
    </xf>
    <xf numFmtId="164" fontId="0" fillId="6" borderId="6" xfId="0" applyFill="1" applyBorder="1" applyAlignment="1" applyProtection="1">
      <alignment/>
      <protection hidden="1"/>
    </xf>
    <xf numFmtId="164" fontId="1" fillId="6" borderId="1" xfId="0" applyFont="1" applyFill="1" applyBorder="1" applyAlignment="1" applyProtection="1">
      <alignment/>
      <protection hidden="1"/>
    </xf>
    <xf numFmtId="164" fontId="0" fillId="6" borderId="2" xfId="0" applyFill="1" applyBorder="1" applyAlignment="1" applyProtection="1">
      <alignment/>
      <protection hidden="1"/>
    </xf>
    <xf numFmtId="164" fontId="1" fillId="2" borderId="7" xfId="0" applyFont="1" applyFill="1" applyBorder="1" applyAlignment="1" applyProtection="1">
      <alignment/>
      <protection hidden="1"/>
    </xf>
    <xf numFmtId="164" fontId="0" fillId="3" borderId="8" xfId="0" applyFill="1" applyBorder="1" applyAlignment="1" applyProtection="1">
      <alignment/>
      <protection hidden="1" locked="0"/>
    </xf>
    <xf numFmtId="164" fontId="1" fillId="2" borderId="9" xfId="0" applyFont="1" applyFill="1" applyBorder="1" applyAlignment="1" applyProtection="1">
      <alignment/>
      <protection hidden="1"/>
    </xf>
    <xf numFmtId="164" fontId="0" fillId="3" borderId="10" xfId="0" applyFill="1" applyBorder="1" applyAlignment="1" applyProtection="1">
      <alignment/>
      <protection hidden="1" locked="0"/>
    </xf>
    <xf numFmtId="164" fontId="1" fillId="4" borderId="11" xfId="0" applyFont="1" applyFill="1" applyBorder="1" applyAlignment="1" applyProtection="1">
      <alignment/>
      <protection hidden="1"/>
    </xf>
    <xf numFmtId="164" fontId="1" fillId="2" borderId="12" xfId="0" applyFont="1" applyFill="1" applyBorder="1" applyAlignment="1" applyProtection="1">
      <alignment/>
      <protection hidden="1"/>
    </xf>
    <xf numFmtId="164" fontId="0" fillId="2" borderId="2" xfId="0" applyFill="1" applyBorder="1" applyAlignment="1" applyProtection="1">
      <alignment/>
      <protection hidden="1"/>
    </xf>
    <xf numFmtId="164" fontId="1" fillId="4" borderId="13" xfId="0" applyFont="1" applyFill="1" applyBorder="1" applyAlignment="1" applyProtection="1">
      <alignment/>
      <protection hidden="1"/>
    </xf>
    <xf numFmtId="164" fontId="1" fillId="2" borderId="14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 horizontal="right"/>
      <protection hidden="1"/>
    </xf>
    <xf numFmtId="164" fontId="1" fillId="0" borderId="0" xfId="0" applyFont="1" applyAlignment="1" applyProtection="1">
      <alignment/>
      <protection hidden="1"/>
    </xf>
    <xf numFmtId="164" fontId="1" fillId="2" borderId="6" xfId="0" applyFont="1" applyFill="1" applyBorder="1" applyAlignment="1" applyProtection="1">
      <alignment horizontal="left"/>
      <protection hidden="1"/>
    </xf>
    <xf numFmtId="164" fontId="1" fillId="2" borderId="15" xfId="0" applyFont="1" applyFill="1" applyBorder="1" applyAlignment="1" applyProtection="1">
      <alignment/>
      <protection hidden="1"/>
    </xf>
    <xf numFmtId="164" fontId="1" fillId="4" borderId="16" xfId="0" applyFont="1" applyFill="1" applyBorder="1" applyAlignment="1" applyProtection="1">
      <alignment/>
      <protection hidden="1"/>
    </xf>
    <xf numFmtId="164" fontId="0" fillId="4" borderId="16" xfId="0" applyFill="1" applyBorder="1" applyAlignment="1" applyProtection="1">
      <alignment/>
      <protection hidden="1"/>
    </xf>
    <xf numFmtId="164" fontId="1" fillId="2" borderId="6" xfId="0" applyFont="1" applyFill="1" applyBorder="1" applyAlignment="1" applyProtection="1">
      <alignment/>
      <protection hidden="1"/>
    </xf>
    <xf numFmtId="164" fontId="0" fillId="0" borderId="17" xfId="0" applyBorder="1" applyAlignment="1" applyProtection="1">
      <alignment/>
      <protection hidden="1"/>
    </xf>
    <xf numFmtId="165" fontId="1" fillId="6" borderId="18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166" fontId="0" fillId="6" borderId="18" xfId="0" applyNumberFormat="1" applyFill="1" applyBorder="1" applyAlignment="1" applyProtection="1">
      <alignment/>
      <protection hidden="1"/>
    </xf>
    <xf numFmtId="164" fontId="1" fillId="4" borderId="19" xfId="0" applyFont="1" applyFill="1" applyBorder="1" applyAlignment="1" applyProtection="1">
      <alignment/>
      <protection hidden="1"/>
    </xf>
    <xf numFmtId="164" fontId="0" fillId="4" borderId="19" xfId="0" applyFill="1" applyBorder="1" applyAlignment="1" applyProtection="1">
      <alignment/>
      <protection hidden="1"/>
    </xf>
    <xf numFmtId="165" fontId="0" fillId="6" borderId="20" xfId="0" applyNumberFormat="1" applyFill="1" applyBorder="1" applyAlignment="1" applyProtection="1">
      <alignment/>
      <protection hidden="1"/>
    </xf>
    <xf numFmtId="166" fontId="0" fillId="6" borderId="20" xfId="0" applyNumberFormat="1" applyFill="1" applyBorder="1" applyAlignment="1" applyProtection="1">
      <alignment/>
      <protection hidden="1"/>
    </xf>
    <xf numFmtId="164" fontId="1" fillId="4" borderId="21" xfId="0" applyFont="1" applyFill="1" applyBorder="1" applyAlignment="1" applyProtection="1">
      <alignment/>
      <protection hidden="1"/>
    </xf>
    <xf numFmtId="164" fontId="0" fillId="4" borderId="21" xfId="0" applyFill="1" applyBorder="1" applyAlignment="1" applyProtection="1">
      <alignment/>
      <protection hidden="1"/>
    </xf>
    <xf numFmtId="165" fontId="0" fillId="6" borderId="22" xfId="0" applyNumberFormat="1" applyFill="1" applyBorder="1" applyAlignment="1" applyProtection="1">
      <alignment/>
      <protection hidden="1"/>
    </xf>
    <xf numFmtId="166" fontId="0" fillId="6" borderId="22" xfId="0" applyNumberFormat="1" applyFill="1" applyBorder="1" applyAlignment="1" applyProtection="1">
      <alignment/>
      <protection hidden="1"/>
    </xf>
    <xf numFmtId="166" fontId="0" fillId="6" borderId="15" xfId="0" applyNumberFormat="1" applyFill="1" applyBorder="1" applyAlignment="1" applyProtection="1">
      <alignment/>
      <protection hidden="1"/>
    </xf>
    <xf numFmtId="164" fontId="0" fillId="4" borderId="0" xfId="0" applyFill="1" applyBorder="1" applyAlignment="1" applyProtection="1">
      <alignment/>
      <protection hidden="1"/>
    </xf>
    <xf numFmtId="166" fontId="0" fillId="4" borderId="0" xfId="0" applyNumberFormat="1" applyFill="1" applyBorder="1" applyAlignment="1" applyProtection="1">
      <alignment/>
      <protection hidden="1"/>
    </xf>
    <xf numFmtId="164" fontId="0" fillId="3" borderId="6" xfId="0" applyFill="1" applyBorder="1" applyAlignment="1" applyProtection="1">
      <alignment/>
      <protection hidden="1" locked="0"/>
    </xf>
    <xf numFmtId="166" fontId="0" fillId="6" borderId="6" xfId="0" applyNumberFormat="1" applyFill="1" applyBorder="1" applyAlignment="1" applyProtection="1">
      <alignment/>
      <protection hidden="1"/>
    </xf>
    <xf numFmtId="164" fontId="1" fillId="0" borderId="1" xfId="0" applyFont="1" applyBorder="1" applyAlignment="1" applyProtection="1">
      <alignment/>
      <protection hidden="1"/>
    </xf>
    <xf numFmtId="164" fontId="0" fillId="0" borderId="23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16" xfId="0" applyBorder="1" applyAlignment="1" applyProtection="1">
      <alignment/>
      <protection hidden="1"/>
    </xf>
    <xf numFmtId="164" fontId="0" fillId="4" borderId="24" xfId="0" applyFill="1" applyBorder="1" applyAlignment="1" applyProtection="1">
      <alignment/>
      <protection hidden="1"/>
    </xf>
    <xf numFmtId="164" fontId="0" fillId="0" borderId="16" xfId="0" applyBorder="1" applyAlignment="1">
      <alignment/>
    </xf>
    <xf numFmtId="164" fontId="1" fillId="4" borderId="1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'Peukert_s Equation Calculator'!$B$10:$B$24</c:f>
              <c:numCache/>
            </c:numRef>
          </c:xVal>
          <c:yVal>
            <c:numRef>
              <c:f>'Peukert_s Equation Calculator'!$H$10:$H$24</c:f>
              <c:numCache/>
            </c:numRef>
          </c:yVal>
          <c:smooth val="0"/>
        </c:ser>
        <c:axId val="42682561"/>
        <c:axId val="48598730"/>
      </c:scatterChart>
      <c:valAx>
        <c:axId val="4268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Amps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8730"/>
        <c:crosses val="autoZero"/>
        <c:crossBetween val="midCat"/>
        <c:dispUnits/>
      </c:valAx>
      <c:valAx>
        <c:axId val="4859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Available Ahrs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</xdr:row>
      <xdr:rowOff>9525</xdr:rowOff>
    </xdr:from>
    <xdr:to>
      <xdr:col>14</xdr:col>
      <xdr:colOff>114300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657850" y="1362075"/>
        <a:ext cx="36290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2"/>
  <sheetViews>
    <sheetView showGridLines="0" showRowColHeaders="0" tabSelected="1" showOutlineSymbols="0" workbookViewId="0" topLeftCell="A1">
      <selection activeCell="K30" sqref="K30"/>
    </sheetView>
  </sheetViews>
  <sheetFormatPr defaultColWidth="9.140625" defaultRowHeight="12.75"/>
  <cols>
    <col min="1" max="1" width="0.9921875" style="0" customWidth="1"/>
    <col min="2" max="2" width="19.140625" style="0" customWidth="1"/>
    <col min="6" max="6" width="15.00390625" style="0" customWidth="1"/>
    <col min="8" max="8" width="11.00390625" style="0" customWidth="1"/>
  </cols>
  <sheetData>
    <row r="1" ht="4.5" customHeight="1"/>
    <row r="2" spans="2:14" ht="12.75">
      <c r="B2" s="1" t="s">
        <v>0</v>
      </c>
      <c r="C2" s="2"/>
      <c r="D2" s="3"/>
      <c r="E2" s="3"/>
      <c r="F2" s="3" t="s">
        <v>1</v>
      </c>
      <c r="G2" s="3"/>
      <c r="H2" s="3"/>
      <c r="I2" s="3"/>
      <c r="J2" s="4" t="s">
        <v>2</v>
      </c>
      <c r="K2" s="5"/>
      <c r="L2" s="3"/>
      <c r="M2" s="3"/>
      <c r="N2" s="3"/>
    </row>
    <row r="3" spans="2:14" ht="12.75">
      <c r="B3" s="6"/>
      <c r="C3" s="7"/>
      <c r="D3" s="3"/>
      <c r="E3" s="3"/>
      <c r="F3" s="3" t="s">
        <v>1</v>
      </c>
      <c r="G3" s="3"/>
      <c r="H3" s="3"/>
      <c r="I3" s="3"/>
      <c r="J3" s="3"/>
      <c r="K3" s="3"/>
      <c r="L3" s="3"/>
      <c r="M3" s="3"/>
      <c r="N3" s="3"/>
    </row>
    <row r="4" spans="2:14" ht="12.75">
      <c r="B4" s="8" t="s">
        <v>3</v>
      </c>
      <c r="C4" s="9">
        <v>1.3</v>
      </c>
      <c r="D4" s="3"/>
      <c r="E4" s="3" t="s">
        <v>1</v>
      </c>
      <c r="F4" s="10" t="s">
        <v>4</v>
      </c>
      <c r="G4" s="3" t="s">
        <v>1</v>
      </c>
      <c r="H4" s="11">
        <f>C6*(C5/C6)^C4</f>
        <v>162.06565966927627</v>
      </c>
      <c r="I4" s="3" t="s">
        <v>1</v>
      </c>
      <c r="J4" s="12" t="s">
        <v>5</v>
      </c>
      <c r="K4" s="13"/>
      <c r="L4" s="3"/>
      <c r="M4" s="3"/>
      <c r="N4" s="3"/>
    </row>
    <row r="5" spans="2:14" ht="12.75">
      <c r="B5" s="14" t="s">
        <v>6</v>
      </c>
      <c r="C5" s="15">
        <v>100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>
      <c r="B6" s="16" t="s">
        <v>7</v>
      </c>
      <c r="C6" s="17">
        <v>20</v>
      </c>
      <c r="D6" s="18" t="s">
        <v>1</v>
      </c>
      <c r="E6" s="3"/>
      <c r="F6" s="19" t="s">
        <v>8</v>
      </c>
      <c r="G6" s="3"/>
      <c r="H6" s="19" t="s">
        <v>9</v>
      </c>
      <c r="I6" s="3"/>
      <c r="J6" s="1" t="s">
        <v>10</v>
      </c>
      <c r="K6" s="20"/>
      <c r="L6" s="3"/>
      <c r="M6" s="3"/>
      <c r="N6" s="3"/>
    </row>
    <row r="7" spans="2:14" ht="12.75">
      <c r="B7" s="3"/>
      <c r="C7" s="3" t="s">
        <v>1</v>
      </c>
      <c r="D7" s="21" t="s">
        <v>1</v>
      </c>
      <c r="E7" s="3" t="s">
        <v>1</v>
      </c>
      <c r="F7" s="22" t="s">
        <v>11</v>
      </c>
      <c r="G7" s="3"/>
      <c r="H7" s="22" t="s">
        <v>12</v>
      </c>
      <c r="I7" s="3"/>
      <c r="J7" s="3"/>
      <c r="K7" s="3"/>
      <c r="L7" s="3"/>
      <c r="M7" s="3"/>
      <c r="N7" s="3"/>
    </row>
    <row r="8" spans="2:14" ht="12.75">
      <c r="B8" s="23" t="s">
        <v>1</v>
      </c>
      <c r="C8" s="24" t="s">
        <v>1</v>
      </c>
      <c r="D8" s="25" t="s">
        <v>13</v>
      </c>
      <c r="E8" s="3" t="s">
        <v>1</v>
      </c>
      <c r="F8" s="26" t="s">
        <v>14</v>
      </c>
      <c r="G8" s="3"/>
      <c r="H8" s="26" t="s">
        <v>15</v>
      </c>
      <c r="I8" s="3"/>
      <c r="J8" s="27" t="s">
        <v>1</v>
      </c>
      <c r="K8" s="28"/>
      <c r="L8" s="3"/>
      <c r="M8" s="3"/>
      <c r="N8" s="3"/>
    </row>
    <row r="9" spans="2:14" ht="12.75">
      <c r="B9" s="29" t="s">
        <v>16</v>
      </c>
      <c r="C9" s="3"/>
      <c r="D9" s="3" t="s">
        <v>1</v>
      </c>
      <c r="E9" s="3"/>
      <c r="F9" s="3"/>
      <c r="G9" s="3"/>
      <c r="H9" s="3"/>
      <c r="I9" s="3"/>
      <c r="J9" s="30"/>
      <c r="K9" s="30"/>
      <c r="L9" s="3"/>
      <c r="M9" s="3"/>
      <c r="N9" s="3"/>
    </row>
    <row r="10" spans="2:14" ht="12.75">
      <c r="B10" s="31">
        <f>B11/10</f>
        <v>0.2</v>
      </c>
      <c r="C10" s="32" t="s">
        <v>1</v>
      </c>
      <c r="D10" s="33">
        <f>$H$4/(B10^$C$4)</f>
        <v>1313.2639022018839</v>
      </c>
      <c r="E10" s="3"/>
      <c r="F10" s="33">
        <f>B10^$C$4</f>
        <v>0.12340677254400192</v>
      </c>
      <c r="G10" s="3"/>
      <c r="H10" s="33">
        <f aca="true" t="shared" si="0" ref="H10:H24">D10*B10</f>
        <v>262.6527804403768</v>
      </c>
      <c r="I10" s="3"/>
      <c r="J10" s="34" t="s">
        <v>1</v>
      </c>
      <c r="K10" s="35"/>
      <c r="L10" s="3"/>
      <c r="M10" s="3"/>
      <c r="N10" s="3"/>
    </row>
    <row r="11" spans="2:14" ht="12.75">
      <c r="B11" s="36">
        <f>(B24/10)*0.2</f>
        <v>2</v>
      </c>
      <c r="C11" s="32"/>
      <c r="D11" s="37">
        <f>$H$4/(B11^$C$4)</f>
        <v>65.81911021671188</v>
      </c>
      <c r="E11" s="3"/>
      <c r="F11" s="37">
        <f>B11^$C$4</f>
        <v>2.4622888266898326</v>
      </c>
      <c r="G11" s="3"/>
      <c r="H11" s="37">
        <f t="shared" si="0"/>
        <v>131.63822043342375</v>
      </c>
      <c r="I11" s="3"/>
      <c r="J11" s="38"/>
      <c r="K11" s="39"/>
      <c r="L11" s="3"/>
      <c r="M11" s="3"/>
      <c r="N11" s="3"/>
    </row>
    <row r="12" spans="2:14" ht="12.75">
      <c r="B12" s="36">
        <f>(B24/10)*0.4</f>
        <v>4</v>
      </c>
      <c r="C12" s="32"/>
      <c r="D12" s="37">
        <f>$H$4/(B12^$C$4)</f>
        <v>26.730864999779705</v>
      </c>
      <c r="E12" s="3"/>
      <c r="F12" s="37">
        <f>B12^$C$4</f>
        <v>6.062866266041593</v>
      </c>
      <c r="G12" s="3"/>
      <c r="H12" s="37">
        <f t="shared" si="0"/>
        <v>106.92345999911882</v>
      </c>
      <c r="I12" s="3"/>
      <c r="J12" s="38"/>
      <c r="K12" s="39"/>
      <c r="L12" s="3"/>
      <c r="M12" s="3"/>
      <c r="N12" s="3"/>
    </row>
    <row r="13" spans="2:14" ht="12.75">
      <c r="B13" s="36">
        <f>(B24/10)*0.6</f>
        <v>6</v>
      </c>
      <c r="C13" s="32"/>
      <c r="D13" s="37">
        <f>$H$4/(B13^$C$4)</f>
        <v>15.779541349984568</v>
      </c>
      <c r="E13" s="3"/>
      <c r="F13" s="37">
        <f>B13^$C$4</f>
        <v>10.270619156458231</v>
      </c>
      <c r="G13" s="3"/>
      <c r="H13" s="37">
        <f t="shared" si="0"/>
        <v>94.6772480999074</v>
      </c>
      <c r="I13" s="3"/>
      <c r="J13" s="38"/>
      <c r="K13" s="39"/>
      <c r="L13" s="3"/>
      <c r="M13" s="3"/>
      <c r="N13" s="3"/>
    </row>
    <row r="14" spans="2:14" ht="12.75">
      <c r="B14" s="36">
        <f>(B24/10)*0.8</f>
        <v>8</v>
      </c>
      <c r="C14" s="32"/>
      <c r="D14" s="37">
        <f>$H$4/(B14^$C$4)</f>
        <v>10.856104576373044</v>
      </c>
      <c r="E14" s="3"/>
      <c r="F14" s="37">
        <f>B14^$C$4</f>
        <v>14.92852786458892</v>
      </c>
      <c r="G14" s="3"/>
      <c r="H14" s="37">
        <f t="shared" si="0"/>
        <v>86.84883661098435</v>
      </c>
      <c r="I14" s="3"/>
      <c r="J14" s="38"/>
      <c r="K14" s="39"/>
      <c r="L14" s="3"/>
      <c r="M14" s="3"/>
      <c r="N14" s="3"/>
    </row>
    <row r="15" spans="2:14" ht="12.75">
      <c r="B15" s="36">
        <f>(B24/10)*1</f>
        <v>10</v>
      </c>
      <c r="C15" s="32" t="s">
        <v>1</v>
      </c>
      <c r="D15" s="37">
        <f>$H$4/(B15^$C$4)</f>
        <v>8.122523963562356</v>
      </c>
      <c r="E15" s="3"/>
      <c r="F15" s="37">
        <f>B15^$C$4</f>
        <v>19.952623149688797</v>
      </c>
      <c r="G15" s="3"/>
      <c r="H15" s="37">
        <f t="shared" si="0"/>
        <v>81.22523963562357</v>
      </c>
      <c r="I15" s="3"/>
      <c r="J15" s="39"/>
      <c r="K15" s="39"/>
      <c r="L15" s="3"/>
      <c r="M15" s="3"/>
      <c r="N15" s="3"/>
    </row>
    <row r="16" spans="2:14" ht="12.75">
      <c r="B16" s="36">
        <f>(B24/10)*2</f>
        <v>20</v>
      </c>
      <c r="C16" s="32" t="s">
        <v>1</v>
      </c>
      <c r="D16" s="37">
        <f>$H$4/(B16^$C$4)</f>
        <v>3.298769776932236</v>
      </c>
      <c r="E16" s="3"/>
      <c r="F16" s="37">
        <f>B16^$C$4</f>
        <v>49.129121044631624</v>
      </c>
      <c r="G16" s="3"/>
      <c r="H16" s="37">
        <f t="shared" si="0"/>
        <v>65.97539553864472</v>
      </c>
      <c r="I16" s="3"/>
      <c r="J16" s="38" t="s">
        <v>1</v>
      </c>
      <c r="K16" s="39"/>
      <c r="L16" s="3"/>
      <c r="M16" s="3"/>
      <c r="N16" s="3"/>
    </row>
    <row r="17" spans="2:14" ht="12.75">
      <c r="B17" s="36">
        <f>(B24/10)*3</f>
        <v>30</v>
      </c>
      <c r="C17" s="32" t="s">
        <v>1</v>
      </c>
      <c r="D17" s="37">
        <f>$H$4/(B17^$C$4)</f>
        <v>1.9473022702262184</v>
      </c>
      <c r="E17" s="3"/>
      <c r="F17" s="37">
        <f>B17^$C$4</f>
        <v>83.22573344016544</v>
      </c>
      <c r="G17" s="3"/>
      <c r="H17" s="37">
        <f t="shared" si="0"/>
        <v>58.419068106786554</v>
      </c>
      <c r="I17" s="3"/>
      <c r="J17" s="32" t="s">
        <v>1</v>
      </c>
      <c r="K17" s="3"/>
      <c r="L17" s="3"/>
      <c r="M17" s="3"/>
      <c r="N17" s="3"/>
    </row>
    <row r="18" spans="2:14" ht="12.75">
      <c r="B18" s="36">
        <f>(B24/10)*4</f>
        <v>40</v>
      </c>
      <c r="C18" s="32" t="s">
        <v>1</v>
      </c>
      <c r="D18" s="37">
        <f>$H$4/(B18^$C$4)</f>
        <v>1.3397168281703664</v>
      </c>
      <c r="E18" s="3"/>
      <c r="F18" s="37">
        <f>B18^$C$4</f>
        <v>120.97008581328876</v>
      </c>
      <c r="G18" s="3"/>
      <c r="H18" s="37">
        <f t="shared" si="0"/>
        <v>53.588673126814655</v>
      </c>
      <c r="I18" s="3"/>
      <c r="J18" s="32" t="s">
        <v>1</v>
      </c>
      <c r="K18" s="3"/>
      <c r="L18" s="3"/>
      <c r="M18" s="3"/>
      <c r="N18" s="3"/>
    </row>
    <row r="19" spans="2:14" ht="12.75">
      <c r="B19" s="36">
        <f>(B24/10)*5</f>
        <v>50</v>
      </c>
      <c r="C19" s="32" t="s">
        <v>1</v>
      </c>
      <c r="D19" s="37">
        <f>$H$4/(B19^$C$4)</f>
        <v>1.0023744672545445</v>
      </c>
      <c r="E19" s="3" t="s">
        <v>1</v>
      </c>
      <c r="F19" s="37">
        <f>B19^$C$4</f>
        <v>161.68175164433939</v>
      </c>
      <c r="G19" s="3"/>
      <c r="H19" s="37">
        <f t="shared" si="0"/>
        <v>50.11872336272722</v>
      </c>
      <c r="I19" s="3"/>
      <c r="J19" s="32" t="s">
        <v>1</v>
      </c>
      <c r="K19" s="3"/>
      <c r="L19" s="3"/>
      <c r="M19" s="3"/>
      <c r="N19" s="3"/>
    </row>
    <row r="20" spans="2:14" ht="12.75">
      <c r="B20" s="36">
        <f>(B24/10)*6</f>
        <v>60</v>
      </c>
      <c r="C20" s="3"/>
      <c r="D20" s="37">
        <f>$H$4/(B20^$C$4)</f>
        <v>0.7908504677105918</v>
      </c>
      <c r="E20" s="3"/>
      <c r="F20" s="37">
        <f>B20^$C$4</f>
        <v>204.92579354278575</v>
      </c>
      <c r="G20" s="3"/>
      <c r="H20" s="37">
        <f t="shared" si="0"/>
        <v>47.45102806263551</v>
      </c>
      <c r="I20" s="3"/>
      <c r="J20" s="32" t="s">
        <v>1</v>
      </c>
      <c r="K20" s="3"/>
      <c r="L20" s="3"/>
      <c r="M20" s="3"/>
      <c r="N20" s="3"/>
    </row>
    <row r="21" spans="2:14" ht="12.75">
      <c r="B21" s="36">
        <f>(B24/10)*7</f>
        <v>70</v>
      </c>
      <c r="C21" s="3"/>
      <c r="D21" s="37">
        <f>$H$4/(B21^$C$4)</f>
        <v>0.6472373175224108</v>
      </c>
      <c r="E21" s="3"/>
      <c r="F21" s="37">
        <f>B21^$C$4</f>
        <v>250.39603756108315</v>
      </c>
      <c r="G21" s="3"/>
      <c r="H21" s="37">
        <f t="shared" si="0"/>
        <v>45.30661222656875</v>
      </c>
      <c r="I21" s="3"/>
      <c r="J21" s="32" t="s">
        <v>1</v>
      </c>
      <c r="K21" s="3"/>
      <c r="L21" s="3"/>
      <c r="M21" s="3"/>
      <c r="N21" s="3"/>
    </row>
    <row r="22" spans="2:14" ht="12.75">
      <c r="B22" s="36">
        <f>(B24/10)*8</f>
        <v>80</v>
      </c>
      <c r="C22" s="3"/>
      <c r="D22" s="37">
        <f>$H$4/(B22^$C$4)</f>
        <v>0.5440941020600776</v>
      </c>
      <c r="E22" s="3"/>
      <c r="F22" s="37">
        <f>B22^$C$4</f>
        <v>297.86329066177115</v>
      </c>
      <c r="G22" s="3"/>
      <c r="H22" s="37">
        <f t="shared" si="0"/>
        <v>43.527528164806206</v>
      </c>
      <c r="I22" s="3"/>
      <c r="J22" s="32" t="s">
        <v>1</v>
      </c>
      <c r="K22" s="3"/>
      <c r="L22" s="3"/>
      <c r="M22" s="3"/>
      <c r="N22" s="3"/>
    </row>
    <row r="23" spans="2:14" ht="12.75">
      <c r="B23" s="36">
        <f>(B24/10)*9</f>
        <v>90</v>
      </c>
      <c r="C23" s="3"/>
      <c r="D23" s="37">
        <f>$H$4/(B23^$C$4)</f>
        <v>0.4668482541435439</v>
      </c>
      <c r="E23" s="3"/>
      <c r="F23" s="37">
        <f>B23^$C$4</f>
        <v>347.148475400414</v>
      </c>
      <c r="G23" s="3"/>
      <c r="H23" s="37">
        <f t="shared" si="0"/>
        <v>42.016342872918955</v>
      </c>
      <c r="I23" s="3"/>
      <c r="J23" s="32"/>
      <c r="K23" s="3"/>
      <c r="L23" s="3"/>
      <c r="M23" s="3"/>
      <c r="N23" s="3"/>
    </row>
    <row r="24" spans="2:14" ht="12.75">
      <c r="B24" s="40">
        <f>C5</f>
        <v>100</v>
      </c>
      <c r="C24" s="3"/>
      <c r="D24" s="41">
        <f>$H$4/(B24^$C$4)</f>
        <v>0.4070905315369044</v>
      </c>
      <c r="E24" s="3"/>
      <c r="F24" s="41">
        <f>B24^$C$4</f>
        <v>398.1071705534973</v>
      </c>
      <c r="G24" s="3"/>
      <c r="H24" s="42">
        <f t="shared" si="0"/>
        <v>40.70905315369044</v>
      </c>
      <c r="I24" s="3"/>
      <c r="J24" s="32"/>
      <c r="K24" s="3"/>
      <c r="L24" s="3"/>
      <c r="M24" s="3"/>
      <c r="N24" s="3"/>
    </row>
    <row r="25" spans="2:14" ht="12.75">
      <c r="B25" s="43"/>
      <c r="C25" s="3"/>
      <c r="D25" s="44"/>
      <c r="E25" s="3"/>
      <c r="F25" s="44"/>
      <c r="G25" s="3"/>
      <c r="H25" s="44"/>
      <c r="I25" s="3"/>
      <c r="J25" s="32"/>
      <c r="K25" s="3"/>
      <c r="L25" s="3"/>
      <c r="M25" s="3"/>
      <c r="N25" s="3"/>
    </row>
    <row r="26" spans="2:14" ht="12.75">
      <c r="B26" s="45">
        <v>5</v>
      </c>
      <c r="C26" s="3"/>
      <c r="D26" s="46">
        <f>$H$4/(B26^$C$4)</f>
        <v>20</v>
      </c>
      <c r="E26" s="3"/>
      <c r="F26" s="46">
        <f>B26^$C$4</f>
        <v>8.103282983463814</v>
      </c>
      <c r="G26" s="3"/>
      <c r="H26" s="46">
        <f>D26*B26</f>
        <v>100</v>
      </c>
      <c r="I26" s="3"/>
      <c r="J26" s="32"/>
      <c r="K26" s="3"/>
      <c r="L26" s="3"/>
      <c r="M26" s="3"/>
      <c r="N26" s="3"/>
    </row>
    <row r="27" spans="2:14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.75">
      <c r="B28" s="27" t="s">
        <v>1</v>
      </c>
      <c r="C28" s="3"/>
      <c r="D28" s="47" t="s">
        <v>17</v>
      </c>
      <c r="E28" s="48"/>
      <c r="F28" s="49"/>
      <c r="G28" s="3"/>
      <c r="H28" s="3"/>
      <c r="I28" s="3"/>
      <c r="J28" s="3"/>
      <c r="K28" s="3"/>
      <c r="L28" s="3"/>
      <c r="M28" s="3"/>
      <c r="N28" s="3"/>
    </row>
    <row r="29" spans="2:14" ht="12.75">
      <c r="B29" s="5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2.75">
      <c r="B30" s="27" t="s">
        <v>1</v>
      </c>
      <c r="C30" s="51"/>
      <c r="D30" s="47" t="s">
        <v>18</v>
      </c>
      <c r="E30" s="48"/>
      <c r="F30" s="49"/>
      <c r="G30" s="3"/>
      <c r="H30" s="3"/>
      <c r="I30" s="3"/>
      <c r="J30" s="3"/>
      <c r="K30" s="3"/>
      <c r="L30" s="3"/>
      <c r="M30" s="3"/>
      <c r="N30" s="3"/>
    </row>
    <row r="31" spans="2:8" ht="12.75">
      <c r="B31" s="50"/>
      <c r="C31" s="3"/>
      <c r="D31" s="3"/>
      <c r="E31" s="3"/>
      <c r="F31" s="3"/>
      <c r="G31" s="3"/>
      <c r="H31" s="3"/>
    </row>
    <row r="32" spans="2:8" ht="12.75">
      <c r="B32" s="27" t="s">
        <v>1</v>
      </c>
      <c r="C32" s="3"/>
      <c r="D32" s="47" t="s">
        <v>19</v>
      </c>
      <c r="E32" s="48"/>
      <c r="F32" s="49"/>
      <c r="G32" s="3"/>
      <c r="H32" s="3"/>
    </row>
    <row r="33" ht="12.75">
      <c r="B33" s="52"/>
    </row>
    <row r="34" ht="12.75">
      <c r="B34" s="53" t="s">
        <v>1</v>
      </c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</sheetData>
  <sheetProtection sheet="1" objects="1" scenarios="1"/>
  <dataValidations count="3">
    <dataValidation type="decimal" allowBlank="1" showErrorMessage="1" errorTitle="Peukert's Exponent error" error="Peukert's Exponent must be between 1.0 and 1.6" sqref="C4">
      <formula1>1</formula1>
      <formula2>1.6</formula2>
    </dataValidation>
    <dataValidation type="whole" allowBlank="1" showErrorMessage="1" errorTitle="Battery capacity error" error="The battery capacity must be between 20Ahrs and 10,000Ahrs" sqref="C5">
      <formula1>20</formula1>
      <formula2>10000</formula2>
    </dataValidation>
    <dataValidation type="whole" allowBlank="1" showErrorMessage="1" errorTitle="Discharge rating error" error="The discharge rating must be between 1 hours and 100 hours." sqref="C6">
      <formula1>1</formula1>
      <formula2>100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Gibson</dc:creator>
  <cp:keywords/>
  <dc:description/>
  <cp:lastModifiedBy>Chris Gibson</cp:lastModifiedBy>
  <cp:lastPrinted>2007-01-13T18:02:24Z</cp:lastPrinted>
  <dcterms:created xsi:type="dcterms:W3CDTF">2005-08-20T21:43:42Z</dcterms:created>
  <dcterms:modified xsi:type="dcterms:W3CDTF">2007-01-13T18:02:24Z</dcterms:modified>
  <cp:category/>
  <cp:version/>
  <cp:contentType/>
  <cp:contentStatus/>
  <cp:revision>1</cp:revision>
</cp:coreProperties>
</file>